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ellen\Downloads\"/>
    </mc:Choice>
  </mc:AlternateContent>
  <xr:revisionPtr revIDLastSave="0" documentId="13_ncr:1_{885959BF-7D9D-4640-A11B-E7BB3AF7A9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PA" sheetId="1" r:id="rId1"/>
    <sheet name="Tabela 2025" sheetId="3" r:id="rId2"/>
    <sheet name="Imposto_de_Renda" sheetId="2" r:id="rId3"/>
  </sheets>
  <definedNames>
    <definedName name="_1Excel_BuiltIn_Print_Area_1_1">RPA!$A$1:$K$41</definedName>
    <definedName name="_xlnm.Print_Area" localSheetId="0">RPA!$A$1:$K$41</definedName>
    <definedName name="Excel_BuiltIn_Print_Area_1_1">RPA!$A$1:$K$41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8" i="1" s="1"/>
  <c r="A9" i="3"/>
  <c r="A8" i="3"/>
  <c r="A7" i="3"/>
  <c r="A6" i="3"/>
  <c r="B1" i="2" l="1"/>
  <c r="B4" i="2"/>
  <c r="K28" i="1"/>
  <c r="F30" i="1" l="1"/>
  <c r="F33" i="1" s="1"/>
  <c r="K23" i="1"/>
  <c r="K30" i="1" s="1"/>
  <c r="B1" i="3" l="1"/>
  <c r="K31" i="1"/>
  <c r="C7" i="3" l="1"/>
  <c r="F7" i="3" s="1"/>
  <c r="C5" i="3"/>
  <c r="C6" i="3"/>
  <c r="F6" i="3" s="1"/>
  <c r="C8" i="3"/>
  <c r="F8" i="3" s="1"/>
  <c r="C9" i="3"/>
  <c r="F9" i="3" s="1"/>
  <c r="H9" i="3" l="1"/>
  <c r="G9" i="3"/>
  <c r="H8" i="3"/>
  <c r="G8" i="3"/>
  <c r="H6" i="3"/>
  <c r="G6" i="3"/>
  <c r="F10" i="3"/>
  <c r="B2" i="3" s="1"/>
  <c r="H7" i="3"/>
  <c r="G7" i="3"/>
  <c r="B3" i="2" l="1"/>
  <c r="B5" i="2" s="1"/>
  <c r="B2" i="2" s="1"/>
  <c r="F36" i="1" s="1"/>
  <c r="G10" i="3"/>
  <c r="H10" i="3"/>
  <c r="F35" i="1" s="1"/>
  <c r="F34" i="1" l="1"/>
  <c r="K29" i="1"/>
  <c r="K32" i="1" s="1"/>
  <c r="K38" i="1" s="1"/>
</calcChain>
</file>

<file path=xl/sharedStrings.xml><?xml version="1.0" encoding="utf-8"?>
<sst xmlns="http://schemas.openxmlformats.org/spreadsheetml/2006/main" count="99" uniqueCount="76">
  <si>
    <t xml:space="preserve"> RECIBO DE PAGAMENTO </t>
  </si>
  <si>
    <t>Tipo de pagamento:</t>
  </si>
  <si>
    <t>DADOS DO EMITENTE</t>
  </si>
  <si>
    <t>Nome ou Razão Social:</t>
  </si>
  <si>
    <t>: Fundação Facev</t>
  </si>
  <si>
    <t>1ª Via</t>
  </si>
  <si>
    <t>Matrícula (CNPJ/INSS):</t>
  </si>
  <si>
    <t>02.414.568/0001-84</t>
  </si>
  <si>
    <t>Recibo Nº ou Mês/Ano:</t>
  </si>
  <si>
    <t>Endereço: Vila Giannetti, casa 3 - Campus Universitário- Viçosa/ MG</t>
  </si>
  <si>
    <t>DADOS DO PRESTADOR DE SERVIÇOS</t>
  </si>
  <si>
    <t>Data de nasc.:</t>
  </si>
  <si>
    <t>Raça/ Cor:</t>
  </si>
  <si>
    <t>CEP:</t>
  </si>
  <si>
    <t>Local da prestação do serviço:</t>
  </si>
  <si>
    <t xml:space="preserve">Descrição do serviço prestado: </t>
  </si>
  <si>
    <t>Natureza do serviço:</t>
  </si>
  <si>
    <t>DADOS BANCÁRIOS PARA RECEBIMENTO</t>
  </si>
  <si>
    <t>Tipo de conta :</t>
  </si>
  <si>
    <t>(  ) Poupança</t>
  </si>
  <si>
    <t>Nº da conta:</t>
  </si>
  <si>
    <t>Obs. A conta obrigatoriamente deve ser de titularidade do prestador.</t>
  </si>
  <si>
    <t>BASE DE CÁLCULO</t>
  </si>
  <si>
    <t>CÁLCULO DO ISS</t>
  </si>
  <si>
    <t>Valor dos Serviços Prestados........</t>
  </si>
  <si>
    <t>R$</t>
  </si>
  <si>
    <t>Base de Cálculo........................</t>
  </si>
  <si>
    <t>Alíquota....................................</t>
  </si>
  <si>
    <t>%</t>
  </si>
  <si>
    <t>Valor a Recolher........................</t>
  </si>
  <si>
    <t>Soma.......................................</t>
  </si>
  <si>
    <t>CÁLCULO DO INSS:</t>
  </si>
  <si>
    <t>DESCONTOS</t>
  </si>
  <si>
    <t>Base de Cálculo...........................</t>
  </si>
  <si>
    <t>Alíquota.......................................</t>
  </si>
  <si>
    <t>IRPF Retido..............................</t>
  </si>
  <si>
    <t>Valor a Recolher..........................</t>
  </si>
  <si>
    <t>ISS Retido................................</t>
  </si>
  <si>
    <t>INSS Retido..............................</t>
  </si>
  <si>
    <t>CALCULO DO IRPF</t>
  </si>
  <si>
    <t>Valor Líquido a Receber</t>
  </si>
  <si>
    <t>Base de Calculo</t>
  </si>
  <si>
    <t xml:space="preserve">OBS: Em caso de ocorrer mais de um pagamento ao favorecido dentro do mesmo mês,  os tributos serão calculado com base no valor cumulativo. </t>
  </si>
  <si>
    <t>Alíquota</t>
  </si>
  <si>
    <t>Dedução</t>
  </si>
  <si>
    <t>Valor a Recolher</t>
  </si>
  <si>
    <t>Recebi do ente acima identificado pela prestação dos serviços a importância de:</t>
  </si>
  <si>
    <t>Local:</t>
  </si>
  <si>
    <t>Data:</t>
  </si>
  <si>
    <t>Assinatura:</t>
  </si>
  <si>
    <t>Base de Cálculo</t>
  </si>
  <si>
    <t>Valor IRPF</t>
  </si>
  <si>
    <t>VALOR MIN</t>
  </si>
  <si>
    <t>VALOR MAX</t>
  </si>
  <si>
    <t>VALOR</t>
  </si>
  <si>
    <t>TAXA</t>
  </si>
  <si>
    <t>DEDUCAO</t>
  </si>
  <si>
    <t>IMPOSTO</t>
  </si>
  <si>
    <t>TRANSPORTAR RPA</t>
  </si>
  <si>
    <t>Totais</t>
  </si>
  <si>
    <t>Bairro: Centro</t>
  </si>
  <si>
    <t xml:space="preserve">Nº de dependentes para o IR: </t>
  </si>
  <si>
    <t>Cidade: Viçosa</t>
  </si>
  <si>
    <t>Valor IRPF - 2025</t>
  </si>
  <si>
    <t>Valor IRPF - 2026</t>
  </si>
  <si>
    <t>Cálculo valor IR 2026 (com a dedução)</t>
  </si>
  <si>
    <t>Desconto (5000 a 7350)</t>
  </si>
  <si>
    <t>(   ) RPA    (   ) RETRIBUIÇÃO PECUNIÁRIA</t>
  </si>
  <si>
    <t xml:space="preserve">Nome: </t>
  </si>
  <si>
    <t>Nº do CPF:</t>
  </si>
  <si>
    <t xml:space="preserve">Endereço: </t>
  </si>
  <si>
    <t xml:space="preserve">                                                                            Naturalidade: </t>
  </si>
  <si>
    <t xml:space="preserve">Telefone: </t>
  </si>
  <si>
    <t>(   ) Corrente</t>
  </si>
  <si>
    <t xml:space="preserve">Banco: </t>
  </si>
  <si>
    <t xml:space="preserve">Agência: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</si>
</sst>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#,###.00"/>
    <numFmt numFmtId="166" formatCode="[$R$-416]\ #,##0.00;[Red]\-[$R$-416]\ #,##0.00"/>
    <numFmt numFmtId="167" formatCode="_(* #,##0.000_);_(* \(#,##0.000\);_(* \-??_);_(@_)"/>
    <numFmt numFmtId="168" formatCode="&quot;R$&quot;\ #,##0.00"/>
  </numFmts>
  <fonts count="8" x14ac:knownFonts="1"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53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164" fontId="4" fillId="0" borderId="3" xfId="0" applyNumberFormat="1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164" fontId="1" fillId="0" borderId="3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/>
    </xf>
    <xf numFmtId="0" fontId="0" fillId="0" borderId="9" xfId="0" applyBorder="1"/>
    <xf numFmtId="10" fontId="0" fillId="0" borderId="9" xfId="0" applyNumberFormat="1" applyBorder="1"/>
    <xf numFmtId="0" fontId="4" fillId="0" borderId="9" xfId="0" applyFont="1" applyBorder="1" applyAlignment="1">
      <alignment horizontal="right"/>
    </xf>
    <xf numFmtId="0" fontId="4" fillId="0" borderId="9" xfId="0" applyFont="1" applyBorder="1"/>
    <xf numFmtId="10" fontId="4" fillId="0" borderId="9" xfId="0" applyNumberFormat="1" applyFont="1" applyBorder="1"/>
    <xf numFmtId="166" fontId="4" fillId="0" borderId="9" xfId="0" applyNumberFormat="1" applyFont="1" applyBorder="1"/>
    <xf numFmtId="164" fontId="0" fillId="0" borderId="0" xfId="0" applyNumberFormat="1"/>
    <xf numFmtId="0" fontId="0" fillId="0" borderId="18" xfId="0" applyBorder="1" applyAlignment="1" applyProtection="1">
      <alignment vertical="center"/>
      <protection locked="0"/>
    </xf>
    <xf numFmtId="43" fontId="0" fillId="0" borderId="0" xfId="0" applyNumberFormat="1"/>
    <xf numFmtId="43" fontId="1" fillId="2" borderId="0" xfId="0" applyNumberFormat="1" applyFont="1" applyFill="1" applyAlignment="1">
      <alignment vertical="center"/>
    </xf>
    <xf numFmtId="164" fontId="1" fillId="0" borderId="0" xfId="0" applyNumberFormat="1" applyFont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0" fontId="0" fillId="0" borderId="4" xfId="0" applyBorder="1"/>
    <xf numFmtId="0" fontId="0" fillId="0" borderId="7" xfId="0" applyBorder="1"/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64" fontId="0" fillId="0" borderId="3" xfId="0" applyNumberForma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44" fontId="0" fillId="0" borderId="9" xfId="1" applyFont="1" applyBorder="1"/>
    <xf numFmtId="0" fontId="1" fillId="2" borderId="0" xfId="0" applyFont="1" applyFill="1" applyAlignment="1">
      <alignment horizontal="left" vertical="top"/>
    </xf>
    <xf numFmtId="0" fontId="3" fillId="0" borderId="27" xfId="0" applyFont="1" applyBorder="1" applyAlignment="1" applyProtection="1">
      <alignment horizontal="right" vertical="center"/>
      <protection locked="0"/>
    </xf>
    <xf numFmtId="0" fontId="1" fillId="0" borderId="26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27" xfId="0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164" fontId="1" fillId="0" borderId="27" xfId="0" applyNumberFormat="1" applyFont="1" applyBorder="1" applyAlignment="1">
      <alignment horizontal="right" vertical="center"/>
    </xf>
    <xf numFmtId="165" fontId="1" fillId="0" borderId="27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27" xfId="0" applyBorder="1"/>
    <xf numFmtId="0" fontId="0" fillId="0" borderId="35" xfId="0" applyBorder="1"/>
    <xf numFmtId="164" fontId="2" fillId="0" borderId="36" xfId="0" applyNumberFormat="1" applyFont="1" applyBorder="1" applyAlignment="1">
      <alignment vertical="center"/>
    </xf>
    <xf numFmtId="164" fontId="0" fillId="0" borderId="27" xfId="0" applyNumberFormat="1" applyBorder="1" applyAlignment="1">
      <alignment vertical="center"/>
    </xf>
    <xf numFmtId="164" fontId="1" fillId="2" borderId="27" xfId="0" applyNumberFormat="1" applyFont="1" applyFill="1" applyBorder="1" applyAlignment="1">
      <alignment vertical="center"/>
    </xf>
    <xf numFmtId="164" fontId="0" fillId="0" borderId="27" xfId="0" applyNumberFormat="1" applyBorder="1" applyAlignment="1">
      <alignment horizontal="right"/>
    </xf>
    <xf numFmtId="0" fontId="0" fillId="0" borderId="26" xfId="0" applyBorder="1" applyAlignment="1">
      <alignment vertical="center"/>
    </xf>
    <xf numFmtId="0" fontId="0" fillId="0" borderId="0" xfId="0" applyAlignment="1">
      <alignment vertical="center"/>
    </xf>
    <xf numFmtId="4" fontId="2" fillId="0" borderId="41" xfId="0" applyNumberFormat="1" applyFont="1" applyBorder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4" fontId="2" fillId="0" borderId="27" xfId="0" applyNumberFormat="1" applyFont="1" applyBorder="1" applyAlignment="1" applyProtection="1">
      <alignment vertical="center"/>
      <protection locked="0"/>
    </xf>
    <xf numFmtId="0" fontId="1" fillId="0" borderId="26" xfId="0" applyFont="1" applyBorder="1" applyAlignment="1" applyProtection="1">
      <alignment horizontal="justify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42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vertical="center"/>
      <protection locked="0"/>
    </xf>
    <xf numFmtId="0" fontId="1" fillId="0" borderId="45" xfId="0" applyFont="1" applyBorder="1" applyAlignment="1" applyProtection="1">
      <alignment vertical="center"/>
      <protection locked="0"/>
    </xf>
    <xf numFmtId="0" fontId="2" fillId="4" borderId="26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27" xfId="0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167" fontId="0" fillId="0" borderId="3" xfId="0" applyNumberFormat="1" applyBorder="1" applyAlignment="1">
      <alignment vertical="center"/>
    </xf>
    <xf numFmtId="43" fontId="4" fillId="0" borderId="27" xfId="0" applyNumberFormat="1" applyFont="1" applyBorder="1" applyAlignment="1">
      <alignment vertical="center"/>
    </xf>
    <xf numFmtId="0" fontId="0" fillId="0" borderId="49" xfId="0" applyBorder="1"/>
    <xf numFmtId="168" fontId="0" fillId="0" borderId="49" xfId="0" applyNumberFormat="1" applyBorder="1"/>
    <xf numFmtId="0" fontId="0" fillId="4" borderId="26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0" fontId="0" fillId="4" borderId="3" xfId="0" applyNumberFormat="1" applyFill="1" applyBorder="1" applyAlignment="1">
      <alignment horizontal="right" vertical="center"/>
    </xf>
    <xf numFmtId="164" fontId="0" fillId="4" borderId="3" xfId="0" applyNumberForma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0" borderId="26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27" xfId="0" applyFill="1" applyBorder="1" applyAlignment="1" applyProtection="1">
      <alignment horizontal="left" vertical="top"/>
      <protection locked="0"/>
    </xf>
    <xf numFmtId="17" fontId="1" fillId="2" borderId="0" xfId="0" applyNumberFormat="1" applyFont="1" applyFill="1" applyAlignment="1" applyProtection="1">
      <alignment horizontal="left" vertical="center"/>
      <protection locked="0"/>
    </xf>
    <xf numFmtId="0" fontId="1" fillId="2" borderId="27" xfId="0" applyFont="1" applyFill="1" applyBorder="1" applyAlignment="1" applyProtection="1">
      <alignment horizontal="left" vertical="center"/>
      <protection locked="0"/>
    </xf>
    <xf numFmtId="14" fontId="0" fillId="0" borderId="18" xfId="0" applyNumberFormat="1" applyBorder="1" applyAlignment="1" applyProtection="1">
      <alignment horizontal="center" vertical="center"/>
      <protection locked="0"/>
    </xf>
    <xf numFmtId="14" fontId="0" fillId="0" borderId="31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" fillId="0" borderId="4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2" fillId="4" borderId="47" xfId="0" applyFont="1" applyFill="1" applyBorder="1" applyAlignment="1" applyProtection="1">
      <alignment horizontal="left" vertical="center"/>
      <protection locked="0"/>
    </xf>
    <xf numFmtId="0" fontId="2" fillId="4" borderId="48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6" xfId="0" applyBorder="1"/>
    <xf numFmtId="0" fontId="0" fillId="0" borderId="1" xfId="0" applyBorder="1"/>
    <xf numFmtId="0" fontId="4" fillId="0" borderId="4" xfId="0" applyFont="1" applyBorder="1" applyAlignment="1">
      <alignment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27" xfId="0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27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27" xfId="0" applyNumberFormat="1" applyFont="1" applyBorder="1" applyAlignment="1" applyProtection="1">
      <alignment horizontal="left" vertical="center"/>
      <protection locked="0"/>
    </xf>
    <xf numFmtId="0" fontId="1" fillId="2" borderId="43" xfId="0" applyFont="1" applyFill="1" applyBorder="1" applyAlignment="1" applyProtection="1">
      <alignment horizontal="left" vertical="center"/>
      <protection locked="0"/>
    </xf>
    <xf numFmtId="0" fontId="1" fillId="2" borderId="44" xfId="0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39" xfId="0" applyBorder="1" applyAlignment="1">
      <alignment wrapText="1"/>
    </xf>
    <xf numFmtId="0" fontId="0" fillId="0" borderId="16" xfId="0" applyBorder="1" applyAlignment="1">
      <alignment wrapText="1"/>
    </xf>
    <xf numFmtId="0" fontId="4" fillId="0" borderId="4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56505</xdr:colOff>
      <xdr:row>0</xdr:row>
      <xdr:rowOff>16144</xdr:rowOff>
    </xdr:from>
    <xdr:to>
      <xdr:col>0</xdr:col>
      <xdr:colOff>1299598</xdr:colOff>
      <xdr:row>0</xdr:row>
      <xdr:rowOff>581187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72" b="26574"/>
        <a:stretch/>
      </xdr:blipFill>
      <xdr:spPr>
        <a:xfrm>
          <a:off x="56505" y="16144"/>
          <a:ext cx="1243093" cy="565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1"/>
  <sheetViews>
    <sheetView showGridLines="0" tabSelected="1" topLeftCell="A16" zoomScale="130" zoomScaleNormal="130" workbookViewId="0">
      <selection activeCell="M28" sqref="M28"/>
    </sheetView>
  </sheetViews>
  <sheetFormatPr defaultRowHeight="11.85" customHeight="1" x14ac:dyDescent="0.2"/>
  <cols>
    <col min="1" max="1" width="19.85546875" style="1" customWidth="1"/>
    <col min="2" max="2" width="4.42578125" style="1" customWidth="1"/>
    <col min="3" max="3" width="4.5703125" style="1" customWidth="1"/>
    <col min="4" max="4" width="9.140625" style="1"/>
    <col min="5" max="5" width="3.42578125" style="2" customWidth="1"/>
    <col min="6" max="6" width="13.7109375" style="1" customWidth="1"/>
    <col min="7" max="7" width="1.42578125" style="1" customWidth="1"/>
    <col min="8" max="8" width="12.7109375" style="1" customWidth="1"/>
    <col min="9" max="9" width="21.5703125" style="1" customWidth="1"/>
    <col min="10" max="10" width="6" style="2" customWidth="1"/>
    <col min="11" max="11" width="13.7109375" style="1" customWidth="1"/>
    <col min="12" max="16384" width="9.140625" style="1"/>
  </cols>
  <sheetData>
    <row r="1" spans="1:16" ht="48.75" customHeight="1" x14ac:dyDescent="0.2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80"/>
    </row>
    <row r="2" spans="1:16" ht="38.25" customHeight="1" x14ac:dyDescent="0.2">
      <c r="A2" s="63" t="s">
        <v>1</v>
      </c>
      <c r="B2" s="100" t="s">
        <v>67</v>
      </c>
      <c r="C2" s="100"/>
      <c r="D2" s="100"/>
      <c r="E2" s="100"/>
      <c r="F2" s="100"/>
      <c r="G2" s="100"/>
      <c r="H2" s="100"/>
      <c r="I2" s="100"/>
      <c r="J2" s="100"/>
      <c r="K2" s="101"/>
    </row>
    <row r="3" spans="1:16" ht="18.75" customHeight="1" x14ac:dyDescent="0.2">
      <c r="A3" s="93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5"/>
    </row>
    <row r="4" spans="1:16" ht="15.75" customHeight="1" x14ac:dyDescent="0.2">
      <c r="A4" s="62" t="s">
        <v>3</v>
      </c>
      <c r="B4" s="96" t="s">
        <v>4</v>
      </c>
      <c r="C4" s="96"/>
      <c r="D4" s="96"/>
      <c r="E4" s="96"/>
      <c r="F4" s="96"/>
      <c r="G4" s="96"/>
      <c r="H4" s="96"/>
      <c r="I4" s="96"/>
      <c r="J4" s="96"/>
      <c r="K4" s="30" t="s">
        <v>5</v>
      </c>
    </row>
    <row r="5" spans="1:16" ht="15.75" customHeight="1" x14ac:dyDescent="0.2">
      <c r="A5" s="31" t="s">
        <v>6</v>
      </c>
      <c r="B5" s="89" t="s">
        <v>7</v>
      </c>
      <c r="C5" s="89"/>
      <c r="D5" s="89"/>
      <c r="E5" s="89"/>
      <c r="F5" s="89"/>
      <c r="G5" s="89"/>
      <c r="H5" s="89"/>
      <c r="I5" s="32" t="s">
        <v>8</v>
      </c>
      <c r="J5" s="85"/>
      <c r="K5" s="86"/>
    </row>
    <row r="6" spans="1:16" ht="15.75" customHeight="1" x14ac:dyDescent="0.2">
      <c r="A6" s="97" t="s">
        <v>9</v>
      </c>
      <c r="B6" s="98"/>
      <c r="C6" s="98"/>
      <c r="D6" s="98"/>
      <c r="E6" s="98"/>
      <c r="F6" s="98"/>
      <c r="G6" s="98"/>
      <c r="H6" s="98"/>
      <c r="I6" s="98"/>
      <c r="J6" s="98"/>
      <c r="K6" s="99"/>
    </row>
    <row r="7" spans="1:16" ht="18.75" customHeight="1" x14ac:dyDescent="0.2">
      <c r="A7" s="115" t="s">
        <v>10</v>
      </c>
      <c r="B7" s="116"/>
      <c r="C7" s="116"/>
      <c r="D7" s="116"/>
      <c r="E7" s="116"/>
      <c r="F7" s="116"/>
      <c r="G7" s="116"/>
      <c r="H7" s="116"/>
      <c r="I7" s="116"/>
      <c r="J7" s="116"/>
      <c r="K7" s="117"/>
    </row>
    <row r="8" spans="1:16" ht="15" customHeight="1" x14ac:dyDescent="0.2">
      <c r="A8" s="33" t="s">
        <v>68</v>
      </c>
      <c r="B8" s="17"/>
      <c r="C8" s="17"/>
      <c r="D8" s="17"/>
      <c r="E8" s="17"/>
      <c r="F8" s="17"/>
      <c r="G8" s="17"/>
      <c r="H8" s="17" t="s">
        <v>11</v>
      </c>
      <c r="I8" s="87"/>
      <c r="J8" s="87"/>
      <c r="K8" s="88"/>
    </row>
    <row r="9" spans="1:16" ht="15" customHeight="1" x14ac:dyDescent="0.2">
      <c r="A9" s="34" t="s">
        <v>69</v>
      </c>
      <c r="B9" s="118"/>
      <c r="C9" s="118"/>
      <c r="D9" s="118"/>
      <c r="E9" s="118"/>
      <c r="F9" s="118"/>
      <c r="G9" s="67"/>
      <c r="H9" s="67" t="s">
        <v>12</v>
      </c>
      <c r="I9" s="119"/>
      <c r="J9" s="119"/>
      <c r="K9" s="120"/>
      <c r="P9"/>
    </row>
    <row r="10" spans="1:16" ht="15" customHeight="1" x14ac:dyDescent="0.2">
      <c r="A10" s="35" t="s">
        <v>70</v>
      </c>
      <c r="B10" s="90" t="s">
        <v>71</v>
      </c>
      <c r="C10" s="90"/>
      <c r="D10" s="90"/>
      <c r="E10" s="90"/>
      <c r="F10" s="90"/>
      <c r="G10" s="90"/>
      <c r="H10" s="90"/>
      <c r="I10" s="90"/>
      <c r="J10" s="90"/>
      <c r="K10" s="91"/>
    </row>
    <row r="11" spans="1:16" ht="15" customHeight="1" x14ac:dyDescent="0.2">
      <c r="A11" s="34" t="s">
        <v>60</v>
      </c>
      <c r="B11" s="92"/>
      <c r="C11" s="92"/>
      <c r="D11" s="92"/>
      <c r="E11" s="92"/>
      <c r="F11" s="92"/>
      <c r="G11" s="36"/>
      <c r="H11" s="36" t="s">
        <v>62</v>
      </c>
      <c r="I11" s="36"/>
      <c r="J11" s="36" t="s">
        <v>13</v>
      </c>
      <c r="K11" s="37"/>
    </row>
    <row r="12" spans="1:16" s="29" customFormat="1" ht="15" customHeight="1" x14ac:dyDescent="0.2">
      <c r="A12" s="81" t="s">
        <v>61</v>
      </c>
      <c r="B12" s="82"/>
      <c r="C12" s="82"/>
      <c r="D12" s="83"/>
      <c r="E12" s="83"/>
      <c r="F12" s="83"/>
      <c r="G12" s="83"/>
      <c r="H12" s="83"/>
      <c r="I12" s="83"/>
      <c r="J12" s="83"/>
      <c r="K12" s="84"/>
    </row>
    <row r="13" spans="1:16" ht="15" customHeight="1" x14ac:dyDescent="0.2">
      <c r="A13" s="38" t="s">
        <v>14</v>
      </c>
      <c r="B13" s="36"/>
      <c r="C13" s="36"/>
      <c r="D13" s="124"/>
      <c r="E13" s="124"/>
      <c r="F13" s="124"/>
      <c r="G13" s="124"/>
      <c r="H13" s="124"/>
      <c r="I13" s="124"/>
      <c r="J13" s="124"/>
      <c r="K13" s="125"/>
    </row>
    <row r="14" spans="1:16" ht="15" customHeight="1" x14ac:dyDescent="0.2">
      <c r="A14" s="38" t="s">
        <v>15</v>
      </c>
      <c r="B14" s="36"/>
      <c r="C14" s="36"/>
      <c r="D14" s="126"/>
      <c r="E14" s="126"/>
      <c r="F14" s="126"/>
      <c r="G14" s="126"/>
      <c r="H14" s="126"/>
      <c r="I14" s="126"/>
      <c r="J14" s="126"/>
      <c r="K14" s="127"/>
    </row>
    <row r="15" spans="1:16" ht="15" customHeight="1" x14ac:dyDescent="0.2">
      <c r="A15" s="38" t="s">
        <v>16</v>
      </c>
      <c r="B15" s="124"/>
      <c r="C15" s="124"/>
      <c r="D15" s="124"/>
      <c r="E15" s="124"/>
      <c r="F15" s="124"/>
      <c r="G15" s="124"/>
      <c r="H15" s="124"/>
      <c r="I15" s="36" t="s">
        <v>72</v>
      </c>
      <c r="J15" s="124"/>
      <c r="K15" s="125"/>
    </row>
    <row r="16" spans="1:16" ht="18.75" customHeight="1" x14ac:dyDescent="0.2">
      <c r="A16" s="115" t="s">
        <v>17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7"/>
    </row>
    <row r="17" spans="1:18" ht="20.25" customHeight="1" x14ac:dyDescent="0.2">
      <c r="A17" s="34" t="s">
        <v>18</v>
      </c>
      <c r="B17" s="133" t="s">
        <v>73</v>
      </c>
      <c r="C17" s="133"/>
      <c r="D17" s="133"/>
      <c r="E17" s="133" t="s">
        <v>19</v>
      </c>
      <c r="F17" s="133"/>
      <c r="G17" s="59"/>
      <c r="H17" s="59"/>
      <c r="I17" s="59"/>
      <c r="J17" s="59"/>
      <c r="K17" s="60"/>
    </row>
    <row r="18" spans="1:18" ht="15" customHeight="1" x14ac:dyDescent="0.2">
      <c r="A18" s="38" t="s">
        <v>74</v>
      </c>
      <c r="B18" s="124" t="s">
        <v>75</v>
      </c>
      <c r="C18" s="124"/>
      <c r="D18" s="124"/>
      <c r="E18" s="124" t="s">
        <v>20</v>
      </c>
      <c r="F18" s="124"/>
      <c r="G18" s="64"/>
      <c r="H18" s="64"/>
      <c r="I18" s="36"/>
      <c r="J18" s="64"/>
      <c r="K18" s="65"/>
    </row>
    <row r="19" spans="1:18" ht="15.75" customHeight="1" x14ac:dyDescent="0.2">
      <c r="A19" s="61" t="s">
        <v>21</v>
      </c>
      <c r="B19" s="64"/>
      <c r="C19" s="64"/>
      <c r="D19" s="64"/>
      <c r="E19" s="64"/>
      <c r="F19" s="64"/>
      <c r="G19" s="64"/>
      <c r="H19" s="64"/>
      <c r="I19" s="36"/>
      <c r="J19" s="64"/>
      <c r="K19" s="65"/>
    </row>
    <row r="20" spans="1:18" ht="15" customHeight="1" x14ac:dyDescent="0.2">
      <c r="A20" s="103" t="s">
        <v>22</v>
      </c>
      <c r="B20" s="104"/>
      <c r="C20" s="104"/>
      <c r="D20" s="104"/>
      <c r="E20" s="104"/>
      <c r="F20" s="104"/>
      <c r="G20" s="39"/>
      <c r="H20" s="122" t="s">
        <v>23</v>
      </c>
      <c r="I20" s="122"/>
      <c r="J20" s="122"/>
      <c r="K20" s="123"/>
      <c r="L20"/>
      <c r="M20"/>
      <c r="N20" s="3"/>
      <c r="O20" s="3"/>
      <c r="P20" s="3"/>
      <c r="Q20" s="3"/>
    </row>
    <row r="21" spans="1:18" ht="15" customHeight="1" x14ac:dyDescent="0.2">
      <c r="A21" s="107" t="s">
        <v>24</v>
      </c>
      <c r="B21" s="108"/>
      <c r="C21" s="108"/>
      <c r="D21" s="108"/>
      <c r="E21" s="66" t="s">
        <v>25</v>
      </c>
      <c r="F21" s="4"/>
      <c r="G21" s="39"/>
      <c r="H21" s="108" t="s">
        <v>26</v>
      </c>
      <c r="I21" s="108"/>
      <c r="J21" s="66" t="s">
        <v>25</v>
      </c>
      <c r="K21" s="40">
        <v>0</v>
      </c>
      <c r="L21" s="110"/>
      <c r="M21" s="111"/>
      <c r="N21" s="111"/>
      <c r="O21" s="111"/>
      <c r="P21" s="111"/>
      <c r="Q21" s="111"/>
    </row>
    <row r="22" spans="1:18" ht="15" customHeight="1" x14ac:dyDescent="0.2">
      <c r="A22" s="107" t="s">
        <v>24</v>
      </c>
      <c r="B22" s="108"/>
      <c r="C22" s="108"/>
      <c r="D22" s="108"/>
      <c r="E22" s="66" t="s">
        <v>25</v>
      </c>
      <c r="F22" s="4"/>
      <c r="G22" s="39"/>
      <c r="H22" s="108" t="s">
        <v>27</v>
      </c>
      <c r="I22" s="108"/>
      <c r="J22" s="66" t="s">
        <v>28</v>
      </c>
      <c r="K22" s="41">
        <v>0</v>
      </c>
      <c r="L22"/>
      <c r="M22" s="16"/>
      <c r="N22"/>
      <c r="O22"/>
      <c r="P22"/>
      <c r="Q22"/>
    </row>
    <row r="23" spans="1:18" ht="15" customHeight="1" x14ac:dyDescent="0.2">
      <c r="A23" s="112" t="s">
        <v>24</v>
      </c>
      <c r="B23" s="113"/>
      <c r="C23" s="113"/>
      <c r="D23" s="113"/>
      <c r="E23" s="66" t="s">
        <v>25</v>
      </c>
      <c r="F23" s="4">
        <v>0</v>
      </c>
      <c r="G23" s="39"/>
      <c r="H23" s="108" t="s">
        <v>29</v>
      </c>
      <c r="I23" s="108"/>
      <c r="J23" s="66" t="s">
        <v>25</v>
      </c>
      <c r="K23" s="40">
        <f>0+K21*K22%</f>
        <v>0</v>
      </c>
      <c r="L23"/>
      <c r="M23"/>
      <c r="N23"/>
      <c r="O23" s="18"/>
      <c r="P23"/>
      <c r="Q23"/>
    </row>
    <row r="24" spans="1:18" ht="15" customHeight="1" x14ac:dyDescent="0.2">
      <c r="A24" s="112" t="s">
        <v>24</v>
      </c>
      <c r="B24" s="113"/>
      <c r="C24" s="113"/>
      <c r="D24" s="113"/>
      <c r="E24" s="66" t="s">
        <v>25</v>
      </c>
      <c r="F24" s="4">
        <v>0</v>
      </c>
      <c r="G24" s="39"/>
      <c r="H24" s="77"/>
      <c r="I24" s="77"/>
      <c r="J24" s="66"/>
      <c r="K24" s="40"/>
      <c r="L24"/>
      <c r="M24"/>
      <c r="N24"/>
      <c r="O24" s="18"/>
      <c r="P24"/>
      <c r="Q24"/>
    </row>
    <row r="25" spans="1:18" ht="15" customHeight="1" x14ac:dyDescent="0.2">
      <c r="A25" s="42" t="s">
        <v>30</v>
      </c>
      <c r="B25" s="43"/>
      <c r="C25"/>
      <c r="D25"/>
      <c r="E25" s="3" t="s">
        <v>25</v>
      </c>
      <c r="F25" s="5">
        <f>SUM(F21:F24)</f>
        <v>0</v>
      </c>
      <c r="G25" s="39"/>
      <c r="H25" s="22"/>
      <c r="I25"/>
      <c r="J25"/>
      <c r="K25" s="44"/>
      <c r="L25"/>
      <c r="M25"/>
      <c r="N25"/>
      <c r="O25" s="18"/>
      <c r="P25"/>
      <c r="Q25" s="18"/>
      <c r="R25" s="19"/>
    </row>
    <row r="26" spans="1:18" ht="15" customHeight="1" x14ac:dyDescent="0.2">
      <c r="A26" s="45"/>
      <c r="B26" s="6"/>
      <c r="C26" s="6"/>
      <c r="D26" s="6"/>
      <c r="E26" s="6"/>
      <c r="F26" s="7"/>
      <c r="G26" s="39"/>
      <c r="H26" s="23"/>
      <c r="I26" s="24"/>
      <c r="J26" s="25"/>
      <c r="K26" s="46"/>
      <c r="L26" s="89"/>
      <c r="M26" s="102"/>
      <c r="N26" s="102"/>
      <c r="O26" s="102"/>
      <c r="P26" s="102"/>
      <c r="Q26" s="102"/>
    </row>
    <row r="27" spans="1:18" ht="15" customHeight="1" x14ac:dyDescent="0.2">
      <c r="A27" s="103" t="s">
        <v>31</v>
      </c>
      <c r="B27" s="104"/>
      <c r="C27" s="104"/>
      <c r="D27" s="104"/>
      <c r="E27" s="104"/>
      <c r="F27" s="104"/>
      <c r="G27" s="39"/>
      <c r="H27" s="105" t="s">
        <v>32</v>
      </c>
      <c r="I27" s="105"/>
      <c r="J27" s="105"/>
      <c r="K27" s="106"/>
    </row>
    <row r="28" spans="1:18" ht="15" customHeight="1" x14ac:dyDescent="0.2">
      <c r="A28" s="107" t="s">
        <v>33</v>
      </c>
      <c r="B28" s="108"/>
      <c r="C28" s="108"/>
      <c r="D28" s="108"/>
      <c r="E28" s="66" t="s">
        <v>25</v>
      </c>
      <c r="F28" s="8">
        <f>F25</f>
        <v>0</v>
      </c>
      <c r="G28" s="39"/>
      <c r="H28" s="109" t="s">
        <v>26</v>
      </c>
      <c r="I28" s="109"/>
      <c r="J28" s="66" t="s">
        <v>25</v>
      </c>
      <c r="K28" s="47">
        <f>F25</f>
        <v>0</v>
      </c>
    </row>
    <row r="29" spans="1:18" ht="15" customHeight="1" x14ac:dyDescent="0.2">
      <c r="A29" s="107" t="s">
        <v>34</v>
      </c>
      <c r="B29" s="108"/>
      <c r="C29" s="108"/>
      <c r="D29" s="108"/>
      <c r="E29" s="66" t="s">
        <v>28</v>
      </c>
      <c r="F29" s="21">
        <v>11</v>
      </c>
      <c r="G29" s="39"/>
      <c r="H29" s="121" t="s">
        <v>35</v>
      </c>
      <c r="I29" s="121"/>
      <c r="J29" s="66" t="s">
        <v>25</v>
      </c>
      <c r="K29" s="40">
        <f>F36</f>
        <v>0</v>
      </c>
      <c r="L29" s="20"/>
    </row>
    <row r="30" spans="1:18" ht="15" customHeight="1" x14ac:dyDescent="0.2">
      <c r="A30" s="107" t="s">
        <v>36</v>
      </c>
      <c r="B30" s="108"/>
      <c r="C30" s="108"/>
      <c r="D30" s="108"/>
      <c r="E30" s="66" t="s">
        <v>25</v>
      </c>
      <c r="F30" s="8">
        <f>IF(F28*F29%&lt;932.31,F28*F29%,932.31)</f>
        <v>0</v>
      </c>
      <c r="G30" s="39"/>
      <c r="H30" s="121" t="s">
        <v>37</v>
      </c>
      <c r="I30" s="121"/>
      <c r="J30" s="66" t="s">
        <v>25</v>
      </c>
      <c r="K30" s="48">
        <f>K23</f>
        <v>0</v>
      </c>
    </row>
    <row r="31" spans="1:18" ht="15" customHeight="1" x14ac:dyDescent="0.2">
      <c r="A31" s="149"/>
      <c r="B31" s="150"/>
      <c r="C31" s="150"/>
      <c r="D31" s="150"/>
      <c r="E31" s="150"/>
      <c r="F31" s="150"/>
      <c r="G31" s="39"/>
      <c r="H31" s="121" t="s">
        <v>38</v>
      </c>
      <c r="I31" s="121"/>
      <c r="J31" s="66" t="s">
        <v>25</v>
      </c>
      <c r="K31" s="49">
        <f>F30</f>
        <v>0</v>
      </c>
      <c r="O31" s="19"/>
    </row>
    <row r="32" spans="1:18" ht="15" customHeight="1" x14ac:dyDescent="0.2">
      <c r="A32" s="103" t="s">
        <v>39</v>
      </c>
      <c r="B32" s="104"/>
      <c r="C32" s="104"/>
      <c r="D32" s="104"/>
      <c r="E32" s="104"/>
      <c r="F32" s="104"/>
      <c r="G32" s="39"/>
      <c r="H32" s="114" t="s">
        <v>40</v>
      </c>
      <c r="I32" s="114"/>
      <c r="J32" s="3" t="s">
        <v>25</v>
      </c>
      <c r="K32" s="69">
        <f>K28-SUM(K29:K31)</f>
        <v>0</v>
      </c>
    </row>
    <row r="33" spans="1:11" ht="15" customHeight="1" x14ac:dyDescent="0.2">
      <c r="A33" s="50" t="s">
        <v>41</v>
      </c>
      <c r="B33" s="51"/>
      <c r="C33" s="51"/>
      <c r="D33" s="51"/>
      <c r="E33" s="66" t="s">
        <v>25</v>
      </c>
      <c r="F33" s="26">
        <f>F25-(MAX((F30+(D12*189.59)),607.2))</f>
        <v>-607.20000000000005</v>
      </c>
      <c r="G33" s="39"/>
      <c r="H33" s="140" t="s">
        <v>42</v>
      </c>
      <c r="I33" s="141"/>
      <c r="J33" s="141"/>
      <c r="K33" s="142"/>
    </row>
    <row r="34" spans="1:11" ht="15" customHeight="1" x14ac:dyDescent="0.2">
      <c r="A34" s="72" t="s">
        <v>43</v>
      </c>
      <c r="B34" s="73"/>
      <c r="C34" s="73"/>
      <c r="D34" s="73"/>
      <c r="E34" s="74" t="s">
        <v>28</v>
      </c>
      <c r="F34" s="75">
        <f>IF(Imposto_de_Renda!B1&lt;=5000,0,'Tabela 2025'!G10)</f>
        <v>0</v>
      </c>
      <c r="G34" s="39"/>
      <c r="H34" s="143"/>
      <c r="I34" s="144"/>
      <c r="J34" s="144"/>
      <c r="K34" s="145"/>
    </row>
    <row r="35" spans="1:11" ht="15" customHeight="1" x14ac:dyDescent="0.2">
      <c r="A35" s="72" t="s">
        <v>44</v>
      </c>
      <c r="B35" s="73"/>
      <c r="C35" s="73"/>
      <c r="D35" s="73"/>
      <c r="E35" s="74" t="s">
        <v>25</v>
      </c>
      <c r="F35" s="76">
        <f>IF(Imposto_de_Renda!B1&lt;=5000,0,IF(Imposto_de_Renda!B1&lt;=7350,'Tabela 2025'!H10+Imposto_de_Renda!B4,'Tabela 2025'!H10))</f>
        <v>0</v>
      </c>
      <c r="G35" s="39"/>
      <c r="H35" s="143"/>
      <c r="I35" s="144"/>
      <c r="J35" s="144"/>
      <c r="K35" s="145"/>
    </row>
    <row r="36" spans="1:11" ht="15" customHeight="1" x14ac:dyDescent="0.2">
      <c r="A36" s="50" t="s">
        <v>45</v>
      </c>
      <c r="B36" s="51"/>
      <c r="C36" s="51"/>
      <c r="D36" s="51"/>
      <c r="E36" s="51"/>
      <c r="F36" s="68">
        <f>ROUND(IF(Imposto_de_Renda!B2&gt;10,Imposto_de_Renda!B2,0),2)</f>
        <v>0</v>
      </c>
      <c r="G36" s="39"/>
      <c r="H36" s="143"/>
      <c r="I36" s="144"/>
      <c r="J36" s="144"/>
      <c r="K36" s="145"/>
    </row>
    <row r="37" spans="1:11" ht="15" customHeight="1" x14ac:dyDescent="0.2">
      <c r="A37" s="134"/>
      <c r="B37" s="135"/>
      <c r="C37" s="135"/>
      <c r="D37" s="135"/>
      <c r="E37" s="135"/>
      <c r="F37" s="135"/>
      <c r="G37" s="39"/>
      <c r="H37" s="146"/>
      <c r="I37" s="147"/>
      <c r="J37" s="147"/>
      <c r="K37" s="148"/>
    </row>
    <row r="38" spans="1:11" ht="15" customHeight="1" x14ac:dyDescent="0.2">
      <c r="A38" s="136" t="s">
        <v>46</v>
      </c>
      <c r="B38" s="137"/>
      <c r="C38" s="137"/>
      <c r="D38" s="137"/>
      <c r="E38" s="137"/>
      <c r="F38" s="137"/>
      <c r="G38" s="137"/>
      <c r="H38" s="137"/>
      <c r="I38" s="137"/>
      <c r="J38" s="27" t="s">
        <v>25</v>
      </c>
      <c r="K38" s="52">
        <f>K32</f>
        <v>0</v>
      </c>
    </row>
    <row r="39" spans="1:11" ht="15" customHeight="1" x14ac:dyDescent="0.2">
      <c r="A39" s="138"/>
      <c r="B39" s="139"/>
      <c r="C39" s="139"/>
      <c r="D39" s="139"/>
      <c r="E39" s="139"/>
      <c r="F39" s="139"/>
      <c r="G39" s="139"/>
      <c r="H39" s="139"/>
      <c r="I39" s="53"/>
      <c r="J39" s="54"/>
      <c r="K39" s="55"/>
    </row>
    <row r="40" spans="1:11" ht="15" customHeight="1" x14ac:dyDescent="0.2">
      <c r="A40" s="56" t="s">
        <v>47</v>
      </c>
      <c r="B40" s="128"/>
      <c r="C40" s="128"/>
      <c r="D40" s="128"/>
      <c r="E40" s="128"/>
      <c r="F40" s="128"/>
      <c r="G40" s="57"/>
      <c r="H40" s="53" t="s">
        <v>48</v>
      </c>
      <c r="I40" s="129"/>
      <c r="J40" s="129"/>
      <c r="K40" s="130"/>
    </row>
    <row r="41" spans="1:11" ht="67.5" customHeight="1" thickBot="1" x14ac:dyDescent="0.25">
      <c r="A41" s="58" t="s">
        <v>49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2"/>
    </row>
  </sheetData>
  <sheetProtection sheet="1" formatCells="0"/>
  <mergeCells count="54">
    <mergeCell ref="B40:F40"/>
    <mergeCell ref="I40:K40"/>
    <mergeCell ref="B41:K41"/>
    <mergeCell ref="A16:K16"/>
    <mergeCell ref="B17:D17"/>
    <mergeCell ref="E17:F17"/>
    <mergeCell ref="E18:F18"/>
    <mergeCell ref="A37:F37"/>
    <mergeCell ref="A38:I38"/>
    <mergeCell ref="A39:H39"/>
    <mergeCell ref="H33:K37"/>
    <mergeCell ref="A30:D30"/>
    <mergeCell ref="H30:I30"/>
    <mergeCell ref="A31:F31"/>
    <mergeCell ref="H31:I31"/>
    <mergeCell ref="A32:F32"/>
    <mergeCell ref="H32:I32"/>
    <mergeCell ref="A7:K7"/>
    <mergeCell ref="B9:F9"/>
    <mergeCell ref="I9:K9"/>
    <mergeCell ref="H29:I29"/>
    <mergeCell ref="A20:F20"/>
    <mergeCell ref="H20:K20"/>
    <mergeCell ref="A29:D29"/>
    <mergeCell ref="D13:K13"/>
    <mergeCell ref="D14:K14"/>
    <mergeCell ref="B15:H15"/>
    <mergeCell ref="J15:K15"/>
    <mergeCell ref="B18:D18"/>
    <mergeCell ref="A24:D24"/>
    <mergeCell ref="L21:Q21"/>
    <mergeCell ref="A22:D22"/>
    <mergeCell ref="H22:I22"/>
    <mergeCell ref="A23:D23"/>
    <mergeCell ref="H23:I23"/>
    <mergeCell ref="A21:D21"/>
    <mergeCell ref="H21:I21"/>
    <mergeCell ref="L26:Q26"/>
    <mergeCell ref="A27:F27"/>
    <mergeCell ref="H27:K27"/>
    <mergeCell ref="A28:D28"/>
    <mergeCell ref="H28:I28"/>
    <mergeCell ref="A1:K1"/>
    <mergeCell ref="A12:C12"/>
    <mergeCell ref="D12:K12"/>
    <mergeCell ref="J5:K5"/>
    <mergeCell ref="I8:K8"/>
    <mergeCell ref="B5:H5"/>
    <mergeCell ref="B10:K10"/>
    <mergeCell ref="B11:F11"/>
    <mergeCell ref="A3:K3"/>
    <mergeCell ref="B4:J4"/>
    <mergeCell ref="A6:K6"/>
    <mergeCell ref="B2:K2"/>
  </mergeCells>
  <printOptions horizontalCentered="1"/>
  <pageMargins left="0.25" right="0.25" top="0.75" bottom="0.75" header="0.3" footer="0.3"/>
  <pageSetup paperSize="9" scale="91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EDC17-7B6A-4CB7-A8CE-059B209A484C}">
  <dimension ref="A1:H29"/>
  <sheetViews>
    <sheetView showGridLines="0" workbookViewId="0">
      <selection activeCell="H29" sqref="H29"/>
    </sheetView>
  </sheetViews>
  <sheetFormatPr defaultColWidth="11.5703125" defaultRowHeight="12.75" x14ac:dyDescent="0.2"/>
  <cols>
    <col min="1" max="1" width="18.140625" customWidth="1"/>
    <col min="2" max="2" width="15.28515625" customWidth="1"/>
    <col min="3" max="3" width="16.42578125" customWidth="1"/>
  </cols>
  <sheetData>
    <row r="1" spans="1:8" x14ac:dyDescent="0.2">
      <c r="A1" t="s">
        <v>50</v>
      </c>
      <c r="B1">
        <f>RPA!F33</f>
        <v>-607.20000000000005</v>
      </c>
    </row>
    <row r="2" spans="1:8" x14ac:dyDescent="0.2">
      <c r="A2" t="s">
        <v>51</v>
      </c>
      <c r="B2">
        <f>F10</f>
        <v>0</v>
      </c>
    </row>
    <row r="4" spans="1:8" x14ac:dyDescent="0.2">
      <c r="A4" s="9" t="s">
        <v>52</v>
      </c>
      <c r="B4" s="9" t="s">
        <v>53</v>
      </c>
      <c r="C4" s="9" t="s">
        <v>54</v>
      </c>
      <c r="D4" s="9" t="s">
        <v>55</v>
      </c>
      <c r="E4" s="9" t="s">
        <v>56</v>
      </c>
      <c r="F4" s="9" t="s">
        <v>57</v>
      </c>
      <c r="G4" s="151" t="s">
        <v>58</v>
      </c>
      <c r="H4" s="152"/>
    </row>
    <row r="5" spans="1:8" x14ac:dyDescent="0.2">
      <c r="A5" s="10">
        <v>0</v>
      </c>
      <c r="B5" s="10">
        <v>2428.8000000000002</v>
      </c>
      <c r="C5" s="10">
        <f>IF(AND($B$1&gt;$A5,$B$1&lt;=$B5),$B$1,0)</f>
        <v>0</v>
      </c>
      <c r="D5" s="11">
        <v>0</v>
      </c>
      <c r="E5" s="28">
        <v>0</v>
      </c>
      <c r="F5" s="10">
        <v>0</v>
      </c>
      <c r="G5" s="10">
        <v>0</v>
      </c>
      <c r="H5" s="10">
        <v>0</v>
      </c>
    </row>
    <row r="6" spans="1:8" x14ac:dyDescent="0.2">
      <c r="A6" s="10">
        <f>B5+0.01</f>
        <v>2428.8100000000004</v>
      </c>
      <c r="B6" s="10">
        <v>2826.65</v>
      </c>
      <c r="C6" s="10">
        <f>IF(AND($B$1&gt;$A6,$B$1&lt;=$B6),$B$1,0)</f>
        <v>0</v>
      </c>
      <c r="D6" s="11">
        <v>7.4999999999999997E-2</v>
      </c>
      <c r="E6" s="28">
        <v>182.16</v>
      </c>
      <c r="F6" s="10">
        <f>IF(((D6*C6)-E6)&lt;=0,0,(D6*C6)-E6)</f>
        <v>0</v>
      </c>
      <c r="G6" s="10">
        <f>IF(F6&lt;&gt;0,D6,0)</f>
        <v>0</v>
      </c>
      <c r="H6" s="10">
        <f>IF(F6&lt;&gt;0,E6,0)</f>
        <v>0</v>
      </c>
    </row>
    <row r="7" spans="1:8" x14ac:dyDescent="0.2">
      <c r="A7" s="10">
        <f>B6+0.01</f>
        <v>2826.6600000000003</v>
      </c>
      <c r="B7" s="10">
        <v>3751.05</v>
      </c>
      <c r="C7" s="10">
        <f>IF(AND($B$1&gt;$A7,$B$1&lt;=$B7),$B$1,0)</f>
        <v>0</v>
      </c>
      <c r="D7" s="11">
        <v>0.15</v>
      </c>
      <c r="E7" s="28">
        <v>394.16</v>
      </c>
      <c r="F7" s="10">
        <f>IF(((D7*C7)-E7)&lt;=0,0,(D7*C7)-E7)</f>
        <v>0</v>
      </c>
      <c r="G7" s="10">
        <f>IF(F7&lt;&gt;0,D7,0)</f>
        <v>0</v>
      </c>
      <c r="H7" s="10">
        <f>IF(F7&lt;&gt;0,E7,0)</f>
        <v>0</v>
      </c>
    </row>
    <row r="8" spans="1:8" x14ac:dyDescent="0.2">
      <c r="A8" s="10">
        <f>B7+0.01</f>
        <v>3751.0600000000004</v>
      </c>
      <c r="B8" s="10">
        <v>4664.68</v>
      </c>
      <c r="C8" s="10">
        <f>IF(AND($B$1&gt;$A8,$B$1&lt;=$B8),$B$1,0)</f>
        <v>0</v>
      </c>
      <c r="D8" s="11">
        <v>0.22500000000000001</v>
      </c>
      <c r="E8" s="28">
        <v>675.49</v>
      </c>
      <c r="F8" s="10">
        <f>IF(((D8*C8)-E8)&lt;=0,0,(D8*C8)-E8)</f>
        <v>0</v>
      </c>
      <c r="G8" s="10">
        <f>IF(F8&lt;&gt;0,D8,0)</f>
        <v>0</v>
      </c>
      <c r="H8" s="10">
        <f>IF(F8&lt;&gt;0,E8,0)</f>
        <v>0</v>
      </c>
    </row>
    <row r="9" spans="1:8" x14ac:dyDescent="0.2">
      <c r="A9" s="10">
        <f>B8+0.01</f>
        <v>4664.6900000000005</v>
      </c>
      <c r="B9" s="10">
        <v>999999</v>
      </c>
      <c r="C9" s="10">
        <f>IF(AND($B$1&gt;$A9,$B$1&lt;=$B9),$B$1,0)</f>
        <v>0</v>
      </c>
      <c r="D9" s="11">
        <v>0.27500000000000002</v>
      </c>
      <c r="E9" s="28">
        <v>908.73</v>
      </c>
      <c r="F9" s="10">
        <f>IF(((D9*C9)-E9)&lt;=0,0,(D9*C9)-E9)</f>
        <v>0</v>
      </c>
      <c r="G9" s="10">
        <f>IF(F9&lt;&gt;0,D9,0)</f>
        <v>0</v>
      </c>
      <c r="H9" s="10">
        <f>IF(F9&lt;&gt;0,E9,0)</f>
        <v>0</v>
      </c>
    </row>
    <row r="10" spans="1:8" x14ac:dyDescent="0.2">
      <c r="E10" s="12" t="s">
        <v>59</v>
      </c>
      <c r="F10" s="13">
        <f>SUM(F5:F9)</f>
        <v>0</v>
      </c>
      <c r="G10" s="14">
        <f>SUM(G5:G9)</f>
        <v>0</v>
      </c>
      <c r="H10" s="15">
        <f>SUM(H5:H9)</f>
        <v>0</v>
      </c>
    </row>
    <row r="29" spans="8:8" x14ac:dyDescent="0.2">
      <c r="H29">
        <v>488.35</v>
      </c>
    </row>
  </sheetData>
  <sheetProtection formatCells="0"/>
  <mergeCells count="1">
    <mergeCell ref="G4:H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showGridLines="0" topLeftCell="A6" workbookViewId="0">
      <selection activeCell="A4" sqref="A4:XFD5"/>
    </sheetView>
  </sheetViews>
  <sheetFormatPr defaultColWidth="11.5703125" defaultRowHeight="12.75" x14ac:dyDescent="0.2"/>
  <cols>
    <col min="1" max="1" width="33.42578125" bestFit="1" customWidth="1"/>
    <col min="2" max="2" width="17.42578125" customWidth="1"/>
    <col min="3" max="3" width="16.42578125" customWidth="1"/>
  </cols>
  <sheetData>
    <row r="1" spans="1:2" ht="18" hidden="1" customHeight="1" x14ac:dyDescent="0.2">
      <c r="A1" s="70" t="s">
        <v>50</v>
      </c>
      <c r="B1" s="71">
        <f>RPA!F25</f>
        <v>0</v>
      </c>
    </row>
    <row r="2" spans="1:2" ht="18" hidden="1" customHeight="1" x14ac:dyDescent="0.2">
      <c r="A2" s="70" t="s">
        <v>64</v>
      </c>
      <c r="B2" s="71">
        <f>IF(B1&lt;=5000,0,IF(B1&lt;=7350,B5,B3))</f>
        <v>0</v>
      </c>
    </row>
    <row r="3" spans="1:2" ht="18" hidden="1" customHeight="1" x14ac:dyDescent="0.2">
      <c r="A3" s="70" t="s">
        <v>63</v>
      </c>
      <c r="B3" s="71">
        <f>'Tabela 2025'!B2</f>
        <v>0</v>
      </c>
    </row>
    <row r="4" spans="1:2" ht="18" hidden="1" customHeight="1" x14ac:dyDescent="0.2">
      <c r="A4" s="70" t="s">
        <v>66</v>
      </c>
      <c r="B4" s="71">
        <f>(978.62-(0.133145*RPA!F25))</f>
        <v>978.62</v>
      </c>
    </row>
    <row r="5" spans="1:2" ht="18" hidden="1" customHeight="1" x14ac:dyDescent="0.2">
      <c r="A5" s="70" t="s">
        <v>65</v>
      </c>
      <c r="B5" s="71">
        <f>B3-B4</f>
        <v>-978.62</v>
      </c>
    </row>
  </sheetData>
  <sheetProtection formatCells="0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RPA</vt:lpstr>
      <vt:lpstr>Tabela 2025</vt:lpstr>
      <vt:lpstr>Imposto_de_Renda</vt:lpstr>
      <vt:lpstr>_1Excel_BuiltIn_Print_Area_1_1</vt:lpstr>
      <vt:lpstr>RPA!Area_de_impressao</vt:lpstr>
      <vt:lpstr>Excel_BuiltIn_Print_Area_1_1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</dc:creator>
  <cp:keywords/>
  <dc:description/>
  <cp:lastModifiedBy>Ellen Rosa</cp:lastModifiedBy>
  <cp:revision/>
  <dcterms:created xsi:type="dcterms:W3CDTF">2017-08-28T23:47:57Z</dcterms:created>
  <dcterms:modified xsi:type="dcterms:W3CDTF">2026-01-19T11:38:16Z</dcterms:modified>
  <cp:category/>
  <cp:contentStatus/>
</cp:coreProperties>
</file>